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<sst xmlns="http://schemas.openxmlformats.org/spreadsheetml/2006/main" count="97" uniqueCount="96">
  <si>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</si>
  <si>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</si>
  <si>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</si>
  <si>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</si>
  <si>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</si>
  <si>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</si>
  <si>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</si>
  <si>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</si>
  <si>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</si>
  <si>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</si>
  <si>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</si>
  <si>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</si>
  <si>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</si>
  <si>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</si>
  <si>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</si>
  <si>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</si>
  <si>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</si>
  <si>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</si>
  <si>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</si>
  <si>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</si>
  <si>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</si>
  <si>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</si>
  <si>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</si>
  <si>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</si>
  <si>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</si>
  <si>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</si>
  <si>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</si>
  <si>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</si>
  <si>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</si>
  <si>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</si>
  <si>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</si>
  <si>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</si>
  <si>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</si>
  <si>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</si>
  <si>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</si>
  <si>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</si>
  <si>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</si>
  <si>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</si>
  <si>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</si>
  <si>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</si>
  <si>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</si>
  <si>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</si>
  <si>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50000000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</si>
  <si>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</si>
  <si>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</si>
  <si>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</si>
  <si>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</si>
  <si>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</si>
  <si>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</si>
  <si>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</si>
  <si>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50110000</t>
  </si>
  <si>
    <t>Цільові фонди утворені органами місцевого самоврядування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</si>
  <si>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</si>
  <si>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</si>
  <si>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</si>
  <si>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</si>
  <si>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</si>
  <si>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</si>
  <si>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</si>
  <si>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</si>
  <si>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</si>
  <si>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</si>
  <si>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100102</t>
  </si>
  <si>
    <t>Капітальний ремонт житлового фонду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</si>
  <si>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</si>
  <si>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</si>
  <si>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</si>
  <si>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</si>
  <si>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</si>
  <si>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</si>
  <si>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</si>
  <si>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</si>
  <si>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неподаткові надходження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</si>
  <si>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</si>
  <si>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</si>
  <si>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</si>
  <si>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</si>
  <si>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150118</t>
  </si>
  <si>
    <t>Житлове будівництво та придбання житла для окремих категорій населення</t>
  </si>
  <si>
    <t>Внески органів місцевого самоврядування у статутні фонди</t>
  </si>
  <si>
    <t>Звіт про виконання бюджету міста за 1 півріччя 2012 року</t>
  </si>
  <si>
    <t>бюджету міста за 1 півріччя 2012 року"</t>
  </si>
  <si>
    <t>Виконано за 1 півріччя</t>
  </si>
  <si>
    <t>100203</t>
  </si>
  <si>
    <t>Благоустрій міст, сіл, селищ</t>
  </si>
  <si>
    <t>250000</t>
  </si>
  <si>
    <t>Видатки, не віднесені до основних груп - всього, з них:</t>
  </si>
  <si>
    <t>250344</t>
  </si>
  <si>
    <t>Субвенція з мфсцевого бюджету державному бюджету на виконання програм соціально-економічного розвитку</t>
  </si>
  <si>
    <t>100202</t>
  </si>
  <si>
    <t>Водопровідно-каналізаційне господарство</t>
  </si>
  <si>
    <t>120000</t>
  </si>
  <si>
    <t>Засоби масової інформації</t>
  </si>
  <si>
    <t xml:space="preserve">Надходження коштів пайової участі у розвиток інфраструктури населеного пункту </t>
  </si>
  <si>
    <t>до рішення 25 сесії міської ради</t>
  </si>
  <si>
    <t>від 27.07.2012  року №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</si>
</sst>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7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5" sqref="G5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25</v>
      </c>
    </row>
    <row r="2" ht="14.25">
      <c r="C2" s="1" t="s">
        <v>94</v>
      </c>
    </row>
    <row r="3" ht="14.25">
      <c r="C3" s="1" t="s">
        <v>95</v>
      </c>
    </row>
    <row r="4" ht="14.25">
      <c r="C4" s="1" t="s">
        <v>46</v>
      </c>
    </row>
    <row r="5" ht="14.25">
      <c r="C5" s="1" t="s">
        <v>81</v>
      </c>
    </row>
    <row r="6" spans="1:2" ht="15">
      <c r="A6" s="2"/>
      <c r="B6" s="3" t="s">
        <v>80</v>
      </c>
    </row>
    <row r="7" spans="1:2" ht="15">
      <c r="A7" s="2"/>
      <c r="B7" s="3" t="s">
        <v>22</v>
      </c>
    </row>
    <row r="8" spans="1:4" ht="15">
      <c r="A8" s="2"/>
      <c r="D8" s="1" t="s">
        <v>28</v>
      </c>
    </row>
    <row r="9" spans="1:5" ht="28.5">
      <c r="A9" s="4" t="s">
        <v>12</v>
      </c>
      <c r="B9" s="5" t="s">
        <v>18</v>
      </c>
      <c r="C9" s="6" t="s">
        <v>26</v>
      </c>
      <c r="D9" s="7" t="s">
        <v>82</v>
      </c>
      <c r="E9" s="8" t="s">
        <v>48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6" t="s">
        <v>35</v>
      </c>
      <c r="B11" s="39" t="s">
        <v>33</v>
      </c>
      <c r="C11" s="29">
        <f>C12+C15+C18</f>
        <v>3323118.0300000003</v>
      </c>
      <c r="D11" s="29">
        <f>D12+D15+D18</f>
        <v>2138705.09</v>
      </c>
      <c r="E11" s="14">
        <f aca="true" t="shared" si="0" ref="E11:E33">D11/C11*100</f>
        <v>64.3583848269151</v>
      </c>
      <c r="G11" s="60"/>
    </row>
    <row r="12" spans="1:5" s="38" customFormat="1" ht="16.5" customHeight="1">
      <c r="A12" s="48" t="s">
        <v>36</v>
      </c>
      <c r="B12" s="54" t="s">
        <v>34</v>
      </c>
      <c r="C12" s="50">
        <f>C13+C14</f>
        <v>853400</v>
      </c>
      <c r="D12" s="50">
        <f>D13+D14</f>
        <v>447497.55</v>
      </c>
      <c r="E12" s="12">
        <f t="shared" si="0"/>
        <v>52.43702249824233</v>
      </c>
    </row>
    <row r="13" spans="1:5" ht="29.25" customHeight="1">
      <c r="A13" s="48">
        <v>12020000</v>
      </c>
      <c r="B13" s="46" t="s">
        <v>64</v>
      </c>
      <c r="C13" s="50">
        <v>0</v>
      </c>
      <c r="D13" s="50">
        <v>3534.97</v>
      </c>
      <c r="E13" s="12" t="e">
        <f t="shared" si="0"/>
        <v>#DIV/0!</v>
      </c>
    </row>
    <row r="14" spans="1:5" ht="14.25">
      <c r="A14" s="9">
        <v>12030000</v>
      </c>
      <c r="B14" s="49" t="s">
        <v>65</v>
      </c>
      <c r="C14" s="50">
        <f>323400+530000</f>
        <v>853400</v>
      </c>
      <c r="D14" s="50">
        <v>443962.58</v>
      </c>
      <c r="E14" s="12">
        <f t="shared" si="0"/>
        <v>52.02280056245606</v>
      </c>
    </row>
    <row r="15" spans="1:5" ht="14.25">
      <c r="A15" s="9">
        <v>18000000</v>
      </c>
      <c r="B15" s="49" t="s">
        <v>66</v>
      </c>
      <c r="C15" s="50">
        <f>C16+C17</f>
        <v>2341818.0300000003</v>
      </c>
      <c r="D15" s="50">
        <f>D16+D17</f>
        <v>1630050.8399999999</v>
      </c>
      <c r="E15" s="12">
        <f t="shared" si="0"/>
        <v>69.60621274232822</v>
      </c>
    </row>
    <row r="16" spans="1:5" ht="14.25">
      <c r="A16" s="9">
        <v>18040000</v>
      </c>
      <c r="B16" s="49" t="s">
        <v>67</v>
      </c>
      <c r="C16" s="50">
        <f>46000</f>
        <v>46000</v>
      </c>
      <c r="D16" s="50">
        <v>26263.2</v>
      </c>
      <c r="E16" s="12">
        <f t="shared" si="0"/>
        <v>57.09391304347826</v>
      </c>
    </row>
    <row r="17" spans="1:5" ht="14.25">
      <c r="A17" s="9">
        <v>18050000</v>
      </c>
      <c r="B17" s="49" t="s">
        <v>68</v>
      </c>
      <c r="C17" s="50">
        <f>2010700+285118.03</f>
        <v>2295818.0300000003</v>
      </c>
      <c r="D17" s="50">
        <v>1603787.64</v>
      </c>
      <c r="E17" s="12">
        <f t="shared" si="0"/>
        <v>69.85691457436633</v>
      </c>
    </row>
    <row r="18" spans="1:5" ht="14.25">
      <c r="A18" s="9">
        <v>19000000</v>
      </c>
      <c r="B18" s="49" t="s">
        <v>69</v>
      </c>
      <c r="C18" s="50">
        <f>C19+C20</f>
        <v>127900</v>
      </c>
      <c r="D18" s="50">
        <f>D19+D20</f>
        <v>61156.7</v>
      </c>
      <c r="E18" s="12">
        <f t="shared" si="0"/>
        <v>47.81602814698984</v>
      </c>
    </row>
    <row r="19" spans="1:5" ht="14.25">
      <c r="A19" s="9">
        <v>19010000</v>
      </c>
      <c r="B19" s="49" t="s">
        <v>70</v>
      </c>
      <c r="C19" s="50">
        <f>127900</f>
        <v>127900</v>
      </c>
      <c r="D19" s="50">
        <v>56812.61</v>
      </c>
      <c r="E19" s="12">
        <f t="shared" si="0"/>
        <v>44.4195543393276</v>
      </c>
    </row>
    <row r="20" spans="1:5" ht="14.25">
      <c r="A20" s="9">
        <v>19050000</v>
      </c>
      <c r="B20" s="49" t="s">
        <v>71</v>
      </c>
      <c r="C20" s="50">
        <v>0</v>
      </c>
      <c r="D20" s="50">
        <v>4344.09</v>
      </c>
      <c r="E20" s="12" t="e">
        <f t="shared" si="0"/>
        <v>#DIV/0!</v>
      </c>
    </row>
    <row r="21" spans="1:5" ht="16.5" customHeight="1">
      <c r="A21" s="36" t="s">
        <v>38</v>
      </c>
      <c r="B21" s="39" t="s">
        <v>37</v>
      </c>
      <c r="C21" s="31">
        <f>SUM(C23:C25)</f>
        <v>2124840</v>
      </c>
      <c r="D21" s="31">
        <f>SUM(D23:D25)</f>
        <v>1513476.99</v>
      </c>
      <c r="E21" s="14">
        <f t="shared" si="0"/>
        <v>71.22780962331281</v>
      </c>
    </row>
    <row r="22" spans="1:5" ht="16.5" customHeight="1">
      <c r="A22" s="9">
        <v>24000000</v>
      </c>
      <c r="B22" s="49" t="s">
        <v>72</v>
      </c>
      <c r="C22" s="33">
        <f>C23+C24</f>
        <v>20000</v>
      </c>
      <c r="D22" s="33">
        <f>D23+D24</f>
        <v>7032.83</v>
      </c>
      <c r="E22" s="57">
        <f t="shared" si="0"/>
        <v>35.16415</v>
      </c>
    </row>
    <row r="23" spans="1:5" ht="14.25">
      <c r="A23" s="9">
        <v>24060000</v>
      </c>
      <c r="B23" s="49" t="s">
        <v>73</v>
      </c>
      <c r="C23" s="56">
        <f>20000</f>
        <v>20000</v>
      </c>
      <c r="D23" s="56">
        <v>2636.42</v>
      </c>
      <c r="E23" s="57">
        <f t="shared" si="0"/>
        <v>13.1821</v>
      </c>
    </row>
    <row r="24" spans="1:5" ht="14.25">
      <c r="A24" s="9">
        <v>24170000</v>
      </c>
      <c r="B24" s="49" t="s">
        <v>93</v>
      </c>
      <c r="C24" s="56">
        <v>0</v>
      </c>
      <c r="D24" s="56">
        <v>4396.41</v>
      </c>
      <c r="E24" s="57"/>
    </row>
    <row r="25" spans="1:5" ht="15" customHeight="1">
      <c r="A25" s="48">
        <v>25000000</v>
      </c>
      <c r="B25" s="49" t="s">
        <v>19</v>
      </c>
      <c r="C25" s="50">
        <f>2104840</f>
        <v>2104840</v>
      </c>
      <c r="D25" s="50">
        <v>1506444.16</v>
      </c>
      <c r="E25" s="12">
        <f>D25/C25*100</f>
        <v>71.57048326713668</v>
      </c>
    </row>
    <row r="26" spans="1:5" ht="15" customHeight="1">
      <c r="A26" s="36" t="s">
        <v>40</v>
      </c>
      <c r="B26" s="15" t="s">
        <v>39</v>
      </c>
      <c r="C26" s="31">
        <f>SUM(C27:C28)</f>
        <v>353875.05</v>
      </c>
      <c r="D26" s="31">
        <f>SUM(D27:D28)</f>
        <v>285208.2</v>
      </c>
      <c r="E26" s="14">
        <f t="shared" si="0"/>
        <v>80.59573569823587</v>
      </c>
    </row>
    <row r="27" spans="1:5" ht="14.25">
      <c r="A27" s="48">
        <v>31030000</v>
      </c>
      <c r="B27" s="49" t="s">
        <v>20</v>
      </c>
      <c r="C27" s="50">
        <v>0</v>
      </c>
      <c r="D27" s="50">
        <v>0</v>
      </c>
      <c r="E27" s="12">
        <v>0</v>
      </c>
    </row>
    <row r="28" spans="1:5" ht="28.5">
      <c r="A28" s="51" t="s">
        <v>41</v>
      </c>
      <c r="B28" s="46" t="s">
        <v>47</v>
      </c>
      <c r="C28" s="52">
        <f>188305+165570.05</f>
        <v>353875.05</v>
      </c>
      <c r="D28" s="52">
        <f>285208.2</f>
        <v>285208.2</v>
      </c>
      <c r="E28" s="53">
        <f t="shared" si="0"/>
        <v>80.59573569823587</v>
      </c>
    </row>
    <row r="29" spans="1:5" ht="15">
      <c r="A29" s="37" t="s">
        <v>42</v>
      </c>
      <c r="B29" s="26" t="s">
        <v>7</v>
      </c>
      <c r="C29" s="30">
        <f>+C30</f>
        <v>123708</v>
      </c>
      <c r="D29" s="30">
        <f>+D30</f>
        <v>120154.07</v>
      </c>
      <c r="E29" s="21">
        <f t="shared" si="0"/>
        <v>97.12716235005013</v>
      </c>
    </row>
    <row r="30" spans="1:5" ht="14.25">
      <c r="A30" s="42" t="s">
        <v>50</v>
      </c>
      <c r="B30" s="47" t="s">
        <v>51</v>
      </c>
      <c r="C30" s="33">
        <v>123708</v>
      </c>
      <c r="D30" s="33">
        <f>120154.07</f>
        <v>120154.07</v>
      </c>
      <c r="E30" s="13">
        <f t="shared" si="0"/>
        <v>97.12716235005013</v>
      </c>
    </row>
    <row r="31" spans="1:5" ht="45">
      <c r="A31" s="25" t="s">
        <v>74</v>
      </c>
      <c r="B31" s="40" t="s">
        <v>76</v>
      </c>
      <c r="C31" s="33">
        <f>2169000+824200</f>
        <v>2993200</v>
      </c>
      <c r="D31" s="33">
        <v>1166740</v>
      </c>
      <c r="E31" s="13">
        <f t="shared" si="0"/>
        <v>38.97968729119337</v>
      </c>
    </row>
    <row r="32" spans="1:5" s="2" customFormat="1" ht="15">
      <c r="A32" s="25"/>
      <c r="B32" s="40" t="s">
        <v>75</v>
      </c>
      <c r="C32" s="31">
        <f>C29+C26+C21+C11</f>
        <v>5925541.08</v>
      </c>
      <c r="D32" s="31">
        <f>D29+D26+D21+D11</f>
        <v>4057544.3499999996</v>
      </c>
      <c r="E32" s="14">
        <f t="shared" si="0"/>
        <v>68.47550789404028</v>
      </c>
    </row>
    <row r="33" spans="1:8" ht="15">
      <c r="A33" s="15" t="s">
        <v>23</v>
      </c>
      <c r="B33" s="16"/>
      <c r="C33" s="29">
        <f>C32+C31</f>
        <v>8918741.08</v>
      </c>
      <c r="D33" s="29">
        <f>D32+D31</f>
        <v>5224284.35</v>
      </c>
      <c r="E33" s="14">
        <f t="shared" si="0"/>
        <v>58.57647736534582</v>
      </c>
      <c r="H33" s="60"/>
    </row>
    <row r="34" spans="1:5" ht="15">
      <c r="A34" s="17"/>
      <c r="B34" s="28" t="s">
        <v>27</v>
      </c>
      <c r="C34" s="32"/>
      <c r="D34" s="32"/>
      <c r="E34" s="18"/>
    </row>
    <row r="35" spans="1:5" ht="15">
      <c r="A35" s="43" t="s">
        <v>31</v>
      </c>
      <c r="B35" s="44" t="s">
        <v>32</v>
      </c>
      <c r="C35" s="31">
        <f>192820</f>
        <v>192820</v>
      </c>
      <c r="D35" s="45">
        <f>146893.6</f>
        <v>146893.6</v>
      </c>
      <c r="E35" s="21">
        <f aca="true" t="shared" si="1" ref="E35:E58">D35/C35*100</f>
        <v>76.18172388756354</v>
      </c>
    </row>
    <row r="36" spans="1:5" ht="15">
      <c r="A36" s="25" t="s">
        <v>2</v>
      </c>
      <c r="B36" s="26" t="s">
        <v>0</v>
      </c>
      <c r="C36" s="31">
        <f>2179915.06</f>
        <v>2179915.06</v>
      </c>
      <c r="D36" s="31">
        <f>1579581.38</f>
        <v>1579581.38</v>
      </c>
      <c r="E36" s="21">
        <f t="shared" si="1"/>
        <v>72.46068477548845</v>
      </c>
    </row>
    <row r="37" spans="1:5" ht="15">
      <c r="A37" s="25" t="s">
        <v>29</v>
      </c>
      <c r="B37" s="26" t="s">
        <v>30</v>
      </c>
      <c r="C37" s="31">
        <f>297399</f>
        <v>297399</v>
      </c>
      <c r="D37" s="31">
        <f>105870.78</f>
        <v>105870.78</v>
      </c>
      <c r="E37" s="21">
        <f t="shared" si="1"/>
        <v>35.598902484540965</v>
      </c>
    </row>
    <row r="38" spans="1:5" ht="15">
      <c r="A38" s="25" t="s">
        <v>43</v>
      </c>
      <c r="B38" s="26" t="s">
        <v>44</v>
      </c>
      <c r="C38" s="31">
        <f>C39+C40+C41</f>
        <v>348672</v>
      </c>
      <c r="D38" s="31">
        <f>D39+D40+D41</f>
        <v>159003</v>
      </c>
      <c r="E38" s="21">
        <f t="shared" si="1"/>
        <v>45.60245732378855</v>
      </c>
    </row>
    <row r="39" spans="1:5" ht="14.25">
      <c r="A39" s="42" t="s">
        <v>62</v>
      </c>
      <c r="B39" s="46" t="s">
        <v>63</v>
      </c>
      <c r="C39" s="33">
        <f>48319</f>
        <v>48319</v>
      </c>
      <c r="D39" s="33">
        <v>0</v>
      </c>
      <c r="E39" s="13">
        <f t="shared" si="1"/>
        <v>0</v>
      </c>
    </row>
    <row r="40" spans="1:5" ht="14.25">
      <c r="A40" s="42" t="s">
        <v>89</v>
      </c>
      <c r="B40" s="46" t="s">
        <v>90</v>
      </c>
      <c r="C40" s="33">
        <f>265058</f>
        <v>265058</v>
      </c>
      <c r="D40" s="33">
        <f>123708</f>
        <v>123708</v>
      </c>
      <c r="E40" s="13">
        <f t="shared" si="1"/>
        <v>46.672049136415424</v>
      </c>
    </row>
    <row r="41" spans="1:5" ht="14.25">
      <c r="A41" s="42" t="s">
        <v>83</v>
      </c>
      <c r="B41" s="46" t="s">
        <v>84</v>
      </c>
      <c r="C41" s="33">
        <f>35295</f>
        <v>35295</v>
      </c>
      <c r="D41" s="33">
        <f>35295</f>
        <v>35295</v>
      </c>
      <c r="E41" s="13">
        <f t="shared" si="1"/>
        <v>100</v>
      </c>
    </row>
    <row r="42" spans="1:5" ht="15">
      <c r="A42" s="25" t="s">
        <v>5</v>
      </c>
      <c r="B42" s="26" t="s">
        <v>8</v>
      </c>
      <c r="C42" s="31">
        <f>359825</f>
        <v>359825</v>
      </c>
      <c r="D42" s="31">
        <f>146332.64</f>
        <v>146332.64</v>
      </c>
      <c r="E42" s="21">
        <f t="shared" si="1"/>
        <v>40.66772458834156</v>
      </c>
    </row>
    <row r="43" spans="1:5" ht="15">
      <c r="A43" s="25" t="s">
        <v>91</v>
      </c>
      <c r="B43" s="26" t="s">
        <v>92</v>
      </c>
      <c r="C43" s="31">
        <f>10000</f>
        <v>10000</v>
      </c>
      <c r="D43" s="31">
        <f>7000</f>
        <v>7000</v>
      </c>
      <c r="E43" s="21">
        <f t="shared" si="1"/>
        <v>70</v>
      </c>
    </row>
    <row r="44" spans="1:5" ht="15">
      <c r="A44" s="25" t="s">
        <v>56</v>
      </c>
      <c r="B44" s="26" t="s">
        <v>57</v>
      </c>
      <c r="C44" s="31">
        <f>120000</f>
        <v>120000</v>
      </c>
      <c r="D44" s="31">
        <v>0</v>
      </c>
      <c r="E44" s="21">
        <f t="shared" si="1"/>
        <v>0</v>
      </c>
    </row>
    <row r="45" spans="1:5" ht="15">
      <c r="A45" s="25" t="s">
        <v>6</v>
      </c>
      <c r="B45" s="26" t="s">
        <v>21</v>
      </c>
      <c r="C45" s="31">
        <f>C46+C48</f>
        <v>1283885.02</v>
      </c>
      <c r="D45" s="31">
        <f>D46+D48</f>
        <v>658623.63</v>
      </c>
      <c r="E45" s="21">
        <f t="shared" si="1"/>
        <v>51.29926899528744</v>
      </c>
    </row>
    <row r="46" spans="1:6" ht="14.25">
      <c r="A46" s="42">
        <v>150101</v>
      </c>
      <c r="B46" s="46" t="s">
        <v>1</v>
      </c>
      <c r="C46" s="33">
        <f>787288.03</f>
        <v>787288.03</v>
      </c>
      <c r="D46" s="33">
        <f>457767.44</f>
        <v>457767.44</v>
      </c>
      <c r="E46" s="13">
        <f t="shared" si="1"/>
        <v>58.14484947776991</v>
      </c>
      <c r="F46" s="41"/>
    </row>
    <row r="47" spans="1:6" ht="28.5" hidden="1">
      <c r="A47" s="42" t="s">
        <v>77</v>
      </c>
      <c r="B47" s="46" t="s">
        <v>78</v>
      </c>
      <c r="C47" s="59"/>
      <c r="D47" s="59"/>
      <c r="E47" s="13" t="e">
        <f t="shared" si="1"/>
        <v>#DIV/0!</v>
      </c>
      <c r="F47" s="41"/>
    </row>
    <row r="48" spans="1:6" ht="14.25">
      <c r="A48" s="42" t="s">
        <v>58</v>
      </c>
      <c r="B48" s="46" t="s">
        <v>59</v>
      </c>
      <c r="C48" s="59">
        <f>496596.99</f>
        <v>496596.99</v>
      </c>
      <c r="D48" s="59">
        <f>200856.19</f>
        <v>200856.19</v>
      </c>
      <c r="E48" s="13">
        <f t="shared" si="1"/>
        <v>40.44651780913936</v>
      </c>
      <c r="F48" s="41"/>
    </row>
    <row r="49" spans="1:5" ht="15">
      <c r="A49" s="25" t="s">
        <v>9</v>
      </c>
      <c r="B49" s="26" t="s">
        <v>11</v>
      </c>
      <c r="C49" s="34">
        <f>C50</f>
        <v>3939779</v>
      </c>
      <c r="D49" s="34">
        <f>D50</f>
        <v>1358253.19</v>
      </c>
      <c r="E49" s="21">
        <f t="shared" si="1"/>
        <v>34.47536498874683</v>
      </c>
    </row>
    <row r="50" spans="1:5" s="41" customFormat="1" ht="36" customHeight="1">
      <c r="A50" s="42" t="s">
        <v>10</v>
      </c>
      <c r="B50" s="46" t="s">
        <v>15</v>
      </c>
      <c r="C50" s="33">
        <f>3939779</f>
        <v>3939779</v>
      </c>
      <c r="D50" s="33">
        <f>1358253.19</f>
        <v>1358253.19</v>
      </c>
      <c r="E50" s="13">
        <f t="shared" si="1"/>
        <v>34.47536498874683</v>
      </c>
    </row>
    <row r="51" spans="1:5" s="41" customFormat="1" ht="15" customHeight="1">
      <c r="A51" s="25" t="s">
        <v>53</v>
      </c>
      <c r="B51" s="26" t="s">
        <v>54</v>
      </c>
      <c r="C51" s="31">
        <f>C52</f>
        <v>171681</v>
      </c>
      <c r="D51" s="31">
        <f>D52</f>
        <v>130000</v>
      </c>
      <c r="E51" s="21">
        <f t="shared" si="1"/>
        <v>75.72183293433751</v>
      </c>
    </row>
    <row r="52" spans="1:5" s="41" customFormat="1" ht="15" customHeight="1">
      <c r="A52" s="42" t="s">
        <v>55</v>
      </c>
      <c r="B52" s="46" t="s">
        <v>79</v>
      </c>
      <c r="C52" s="33">
        <f>171681</f>
        <v>171681</v>
      </c>
      <c r="D52" s="33">
        <f>130000</f>
        <v>130000</v>
      </c>
      <c r="E52" s="13">
        <f t="shared" si="1"/>
        <v>75.72183293433751</v>
      </c>
    </row>
    <row r="53" spans="1:5" s="41" customFormat="1" ht="15" customHeight="1">
      <c r="A53" s="25" t="s">
        <v>60</v>
      </c>
      <c r="B53" s="26" t="s">
        <v>61</v>
      </c>
      <c r="C53" s="31">
        <f>33198</f>
        <v>33198</v>
      </c>
      <c r="D53" s="31">
        <f>33198</f>
        <v>33198</v>
      </c>
      <c r="E53" s="21">
        <f t="shared" si="1"/>
        <v>100</v>
      </c>
    </row>
    <row r="54" spans="1:5" ht="15">
      <c r="A54" s="25" t="s">
        <v>4</v>
      </c>
      <c r="B54" s="26" t="s">
        <v>7</v>
      </c>
      <c r="C54" s="31">
        <f>SUM(C55:C56)</f>
        <v>341219</v>
      </c>
      <c r="D54" s="31">
        <f>SUM(D55:D56)</f>
        <v>242433.4</v>
      </c>
      <c r="E54" s="21">
        <f t="shared" si="1"/>
        <v>71.04920886586034</v>
      </c>
    </row>
    <row r="55" spans="1:5" ht="14.25">
      <c r="A55" s="19" t="s">
        <v>14</v>
      </c>
      <c r="B55" s="20" t="s">
        <v>3</v>
      </c>
      <c r="C55" s="33">
        <f>60000</f>
        <v>60000</v>
      </c>
      <c r="D55" s="33">
        <f>9114.4</f>
        <v>9114.4</v>
      </c>
      <c r="E55" s="13">
        <f t="shared" si="1"/>
        <v>15.190666666666667</v>
      </c>
    </row>
    <row r="56" spans="1:5" ht="14.25">
      <c r="A56" s="19" t="s">
        <v>49</v>
      </c>
      <c r="B56" s="20" t="s">
        <v>52</v>
      </c>
      <c r="C56" s="58">
        <f>281219</f>
        <v>281219</v>
      </c>
      <c r="D56" s="58">
        <f>233319</f>
        <v>233319</v>
      </c>
      <c r="E56" s="13">
        <f t="shared" si="1"/>
        <v>82.96701147504258</v>
      </c>
    </row>
    <row r="57" spans="1:5" ht="15">
      <c r="A57" s="25" t="s">
        <v>85</v>
      </c>
      <c r="B57" s="26" t="s">
        <v>86</v>
      </c>
      <c r="C57" s="35">
        <f>C58</f>
        <v>800000</v>
      </c>
      <c r="D57" s="35">
        <f>D58</f>
        <v>600000</v>
      </c>
      <c r="E57" s="21">
        <f t="shared" si="1"/>
        <v>75</v>
      </c>
    </row>
    <row r="58" spans="1:5" ht="28.5">
      <c r="A58" s="61" t="s">
        <v>87</v>
      </c>
      <c r="B58" s="62" t="s">
        <v>88</v>
      </c>
      <c r="C58" s="58">
        <v>800000</v>
      </c>
      <c r="D58" s="58">
        <f>600000</f>
        <v>600000</v>
      </c>
      <c r="E58" s="13">
        <f t="shared" si="1"/>
        <v>75</v>
      </c>
    </row>
    <row r="59" spans="1:5" ht="15">
      <c r="A59" s="63" t="s">
        <v>13</v>
      </c>
      <c r="B59" s="64"/>
      <c r="C59" s="35">
        <f>+C57+C54+C53+C51+C49+C45+C44+C43+C42+C38+C37+C36+C35</f>
        <v>10078393.08</v>
      </c>
      <c r="D59" s="35">
        <f>+D57+D54+D53+D51+D49+D45+D44+D43+D42+D38+D37+D36+D35</f>
        <v>5167189.619999999</v>
      </c>
      <c r="E59" s="21">
        <f>D59/C59*100</f>
        <v>51.26997507424069</v>
      </c>
    </row>
    <row r="60" spans="1:5" ht="15">
      <c r="A60" s="9"/>
      <c r="B60" s="15" t="s">
        <v>24</v>
      </c>
      <c r="C60" s="29"/>
      <c r="D60" s="29">
        <f>D33-D59</f>
        <v>57094.73000000045</v>
      </c>
      <c r="E60" s="12"/>
    </row>
    <row r="61" spans="1:5" ht="14.25">
      <c r="A61" s="22"/>
      <c r="C61" s="55"/>
      <c r="D61" s="23"/>
      <c r="E61" s="24"/>
    </row>
    <row r="62" spans="3:5" ht="14.25">
      <c r="C62" s="22"/>
      <c r="D62" s="55"/>
      <c r="E62" s="24"/>
    </row>
    <row r="63" spans="1:5" ht="14.25">
      <c r="A63" s="22"/>
      <c r="B63" s="18" t="s">
        <v>45</v>
      </c>
      <c r="C63" s="22"/>
      <c r="D63" s="23"/>
      <c r="E63" s="24"/>
    </row>
    <row r="64" spans="1:5" ht="14.25">
      <c r="A64" s="22"/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1:5" ht="14.25">
      <c r="A210" s="22"/>
      <c r="C210" s="22"/>
      <c r="D210" s="23"/>
      <c r="E210" s="24"/>
    </row>
    <row r="211" spans="1:5" ht="14.25">
      <c r="A211" s="22"/>
      <c r="C211" s="22"/>
      <c r="D211" s="23"/>
      <c r="E211" s="24"/>
    </row>
    <row r="212" spans="1:5" ht="14.25">
      <c r="A212" s="22"/>
      <c r="C212" s="22"/>
      <c r="D212" s="23"/>
      <c r="E212" s="24"/>
    </row>
    <row r="213" spans="1:5" ht="14.25">
      <c r="A213" s="22"/>
      <c r="C213" s="22"/>
      <c r="D213" s="23"/>
      <c r="E213" s="24"/>
    </row>
    <row r="214" spans="3:5" ht="14.25">
      <c r="C214" s="22"/>
      <c r="D214" s="23"/>
      <c r="E214" s="24"/>
    </row>
    <row r="215" spans="3:5" ht="14.25">
      <c r="C215" s="22"/>
      <c r="D215" s="23"/>
      <c r="E215" s="23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3"/>
      <c r="E290" s="23"/>
    </row>
    <row r="291" spans="3:5" ht="14.25">
      <c r="C291" s="22"/>
      <c r="D291" s="23"/>
      <c r="E291" s="23"/>
    </row>
    <row r="292" spans="3:5" ht="14.25">
      <c r="C292" s="22"/>
      <c r="D292" s="23"/>
      <c r="E292" s="23"/>
    </row>
    <row r="293" spans="3:5" ht="14.25">
      <c r="C293" s="22"/>
      <c r="D293" s="23"/>
      <c r="E293" s="23"/>
    </row>
    <row r="294" spans="3:5" ht="14.25">
      <c r="C294" s="22"/>
      <c r="D294" s="22"/>
      <c r="E294" s="22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  <row r="343" spans="3:5" ht="14.25">
      <c r="C343" s="22"/>
      <c r="D343" s="22"/>
      <c r="E343" s="22"/>
    </row>
    <row r="344" spans="3:5" ht="14.25">
      <c r="C344" s="22"/>
      <c r="D344" s="22"/>
      <c r="E344" s="22"/>
    </row>
    <row r="345" spans="3:5" ht="14.25">
      <c r="C345" s="22"/>
      <c r="D345" s="22"/>
      <c r="E345" s="22"/>
    </row>
    <row r="346" spans="3:5" ht="14.25">
      <c r="C346" s="22"/>
      <c r="D346" s="22"/>
      <c r="E346" s="22"/>
    </row>
  </sheetData>
  <sheetProtection/>
  <mergeCells count="1">
    <mergeCell ref="A59:B59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2009-05-12T06:51:20Z</cp:lastPrinted>
  <dcterms:created xsi:type="dcterms:W3CDTF">2001-12-14T14:44:01Z</dcterms:created>
  <dcterms:modified xsi:type="dcterms:W3CDTF">2012-07-31T08:14:11Z</dcterms:modified>
  <cp:category/>
  <cp:version/>
  <cp:contentType/>
  <cp:contentStatus/>
</cp:coreProperties>
</file>